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7"/>
  <workbookPr/>
  <mc:AlternateContent xmlns:mc="http://schemas.openxmlformats.org/markup-compatibility/2006">
    <mc:Choice Requires="x15">
      <x15ac:absPath xmlns:x15ac="http://schemas.microsoft.com/office/spreadsheetml/2010/11/ac" url="/Users/iva/Desktop/Cato/RC at Budget Policy/Social Security INTEREST COSTS/"/>
    </mc:Choice>
  </mc:AlternateContent>
  <xr:revisionPtr revIDLastSave="0" documentId="13_ncr:1_{E69DC4A0-DDBA-5243-B526-940404721F25}" xr6:coauthVersionLast="47" xr6:coauthVersionMax="47" xr10:uidLastSave="{00000000-0000-0000-0000-000000000000}"/>
  <bookViews>
    <workbookView xWindow="65980" yWindow="-4480" windowWidth="25260" windowHeight="22320" tabRatio="500" activeTab="2" xr2:uid="{00000000-000D-0000-FFFF-FFFF00000000}"/>
  </bookViews>
  <sheets>
    <sheet name="Step 1 - OASI Deficit" sheetId="1" r:id="rId1"/>
    <sheet name="Step 2 - Interest Costs " sheetId="4" r:id="rId2"/>
    <sheet name="Cost Factors - Projection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1" i="4" l="1"/>
  <c r="D21" i="4"/>
  <c r="D34" i="4" l="1"/>
  <c r="D33" i="4"/>
  <c r="D32" i="4"/>
  <c r="F27" i="4"/>
  <c r="E27" i="4"/>
  <c r="D27" i="4"/>
  <c r="F8" i="4"/>
  <c r="E8" i="4"/>
  <c r="F7" i="4"/>
  <c r="E7" i="4"/>
  <c r="D7" i="4"/>
  <c r="F6" i="4"/>
  <c r="E6" i="4"/>
  <c r="D6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D28" i="4"/>
  <c r="B5" i="4"/>
  <c r="F5" i="4" s="1"/>
  <c r="I21" i="1"/>
  <c r="H22" i="1"/>
  <c r="H23" i="1"/>
  <c r="H24" i="1"/>
  <c r="H25" i="1"/>
  <c r="H26" i="1"/>
  <c r="H27" i="1"/>
  <c r="H21" i="1"/>
  <c r="B22" i="3"/>
  <c r="B23" i="3"/>
  <c r="B24" i="3"/>
  <c r="E24" i="3" s="1"/>
  <c r="B25" i="3"/>
  <c r="B26" i="3"/>
  <c r="B27" i="3"/>
  <c r="B21" i="3"/>
  <c r="A25" i="3"/>
  <c r="A26" i="3" s="1"/>
  <c r="A27" i="3" s="1"/>
  <c r="E21" i="3"/>
  <c r="E22" i="3"/>
  <c r="E23" i="3"/>
  <c r="E25" i="3"/>
  <c r="E26" i="3"/>
  <c r="E27" i="3"/>
  <c r="F27" i="1"/>
  <c r="F22" i="1"/>
  <c r="F23" i="1"/>
  <c r="F24" i="1"/>
  <c r="F25" i="1"/>
  <c r="F26" i="1"/>
  <c r="F21" i="1"/>
  <c r="E6" i="3"/>
  <c r="D5" i="1"/>
  <c r="I5" i="1" s="1"/>
  <c r="B28" i="4" l="1"/>
  <c r="E13" i="3"/>
  <c r="E12" i="3"/>
  <c r="E11" i="3"/>
  <c r="E10" i="3"/>
  <c r="E9" i="3"/>
  <c r="E8" i="3"/>
  <c r="E7" i="3"/>
  <c r="D27" i="1"/>
  <c r="D26" i="1"/>
  <c r="I26" i="1" s="1"/>
  <c r="D25" i="1"/>
  <c r="I25" i="1" s="1"/>
  <c r="D24" i="1"/>
  <c r="D23" i="1"/>
  <c r="I23" i="1" s="1"/>
  <c r="D22" i="1"/>
  <c r="I22" i="1" s="1"/>
  <c r="D21" i="1"/>
  <c r="D20" i="1"/>
  <c r="I20" i="1" s="1"/>
  <c r="D19" i="1"/>
  <c r="I19" i="1" s="1"/>
  <c r="D18" i="1"/>
  <c r="I18" i="1" s="1"/>
  <c r="D17" i="1"/>
  <c r="I17" i="1" s="1"/>
  <c r="D16" i="1"/>
  <c r="I16" i="1" s="1"/>
  <c r="D15" i="1"/>
  <c r="I15" i="1" s="1"/>
  <c r="D14" i="1"/>
  <c r="I14" i="1" s="1"/>
  <c r="D13" i="1"/>
  <c r="I13" i="1" s="1"/>
  <c r="D12" i="1"/>
  <c r="I12" i="1" s="1"/>
  <c r="D11" i="1"/>
  <c r="I11" i="1" s="1"/>
  <c r="D10" i="1"/>
  <c r="I10" i="1" s="1"/>
  <c r="D9" i="1"/>
  <c r="I9" i="1" s="1"/>
  <c r="D8" i="1"/>
  <c r="I8" i="1" s="1"/>
  <c r="D7" i="1"/>
  <c r="I7" i="1" s="1"/>
  <c r="D6" i="1"/>
  <c r="I6" i="1" s="1"/>
  <c r="D8" i="4" l="1"/>
  <c r="I24" i="1"/>
  <c r="I27" i="1"/>
  <c r="I28" i="1"/>
  <c r="D9" i="4" l="1"/>
  <c r="E9" i="4" s="1"/>
  <c r="F9" i="4" s="1"/>
  <c r="D10" i="4" l="1"/>
  <c r="E10" i="4" l="1"/>
  <c r="F10" i="4" s="1"/>
  <c r="D11" i="4" l="1"/>
  <c r="E11" i="4" s="1"/>
  <c r="F11" i="4" s="1"/>
  <c r="D12" i="4" l="1"/>
  <c r="E12" i="4" s="1"/>
  <c r="F12" i="4" l="1"/>
  <c r="D13" i="4" s="1"/>
  <c r="E13" i="4" s="1"/>
  <c r="F13" i="4" s="1"/>
  <c r="D14" i="4" l="1"/>
  <c r="E14" i="4" s="1"/>
  <c r="F14" i="4" s="1"/>
  <c r="D15" i="4" l="1"/>
  <c r="E15" i="4" s="1"/>
  <c r="F15" i="4" s="1"/>
  <c r="D16" i="4" l="1"/>
  <c r="E16" i="4" s="1"/>
  <c r="F16" i="4" s="1"/>
  <c r="D17" i="4" l="1"/>
  <c r="E17" i="4" s="1"/>
  <c r="F17" i="4" s="1"/>
  <c r="D18" i="4" l="1"/>
  <c r="E18" i="4" s="1"/>
  <c r="F18" i="4" s="1"/>
  <c r="D19" i="4" l="1"/>
  <c r="E19" i="4" s="1"/>
  <c r="F19" i="4" s="1"/>
  <c r="D20" i="4" l="1"/>
  <c r="E20" i="4" s="1"/>
  <c r="F20" i="4" s="1"/>
  <c r="F21" i="4" l="1"/>
  <c r="D22" i="4" l="1"/>
  <c r="E22" i="4" s="1"/>
  <c r="F22" i="4" s="1"/>
  <c r="D23" i="4" l="1"/>
  <c r="E23" i="4" s="1"/>
  <c r="F23" i="4" s="1"/>
  <c r="D24" i="4" l="1"/>
  <c r="E24" i="4" s="1"/>
  <c r="F24" i="4" s="1"/>
  <c r="D25" i="4" l="1"/>
  <c r="E25" i="4" s="1"/>
  <c r="F25" i="4" s="1"/>
  <c r="D26" i="4" l="1"/>
  <c r="E26" i="4" s="1"/>
  <c r="F26" i="4" s="1"/>
  <c r="F28" i="4" l="1"/>
</calcChain>
</file>

<file path=xl/sharedStrings.xml><?xml version="1.0" encoding="utf-8"?>
<sst xmlns="http://schemas.openxmlformats.org/spreadsheetml/2006/main" count="47" uniqueCount="38">
  <si>
    <t>Step 1: OASI Contribution to the Federal Deficit, Excluding Interest Costs</t>
  </si>
  <si>
    <t>Year</t>
  </si>
  <si>
    <t>Federal Payroll Tax Transfer
(OASDI combined, $B)</t>
  </si>
  <si>
    <t>Federal Payroll Tax Transfer
(OASI share, $B)</t>
  </si>
  <si>
    <t>Administrative Expenses
(OASDI combined, $B)</t>
  </si>
  <si>
    <t>Administrative Expenses
(OASI share, $B)</t>
  </si>
  <si>
    <t>Railroad Retirement Transfer
(OASDI combined, $B)</t>
  </si>
  <si>
    <t>Railroad Retirement Transfer
(OASI share, $B)</t>
  </si>
  <si>
    <t>OASI Deficit Excluding
Interest Costs ($B)</t>
  </si>
  <si>
    <t>Total</t>
  </si>
  <si>
    <t>Notes &amp; Sources</t>
  </si>
  <si>
    <t>Step 2: Interest Costs on Cumulative OASI Debt (2010–2032)</t>
  </si>
  <si>
    <t>Interest Cost
($B)</t>
  </si>
  <si>
    <t>Total 2010–2032</t>
  </si>
  <si>
    <t>Summary</t>
  </si>
  <si>
    <t>Cumulative interest costs, 2010–2032 ($B):</t>
  </si>
  <si>
    <t>Total OASI contribution to publicly held debt by end-2032 ($B):</t>
  </si>
  <si>
    <t>OASI Cost Factor Projections (Administrative Expenses and Railroad Retirement Transfers)</t>
  </si>
  <si>
    <t>Administrative Expenses</t>
  </si>
  <si>
    <t>Total OASDI</t>
  </si>
  <si>
    <t>OASI</t>
  </si>
  <si>
    <t>DI</t>
  </si>
  <si>
    <t>OASI Share</t>
  </si>
  <si>
    <t>Railroad Retirement Transfers</t>
  </si>
  <si>
    <t>OASI Primary Cash Flow
( $B)</t>
  </si>
  <si>
    <t>SSA projections of OASDI administrative expenses and Railroad Retirement transfers, broken out separately for OASI and DI. These OASI shares are used in Step 1 for projection years (2025 onward); historical OASI shares are taken directly from SSA reported data. All figures in $ billions. Source: Social Security Trustees Report, Table VI.C4.</t>
  </si>
  <si>
    <t xml:space="preserve">Federal Payroll Tax Transfer (OASI share) = OASDI combined × 5.3/6.2, reflecting the OASI portion of the combined OASDI payroll tax rate. </t>
  </si>
  <si>
    <t>Administrative Expenses (OASI share) and Railroad Retirement Transfer (OASI share): for historical years (2010–2025), taken directly from SSA reported data. For projection years (2025–2032), see the "Cost Factors – Projections" tab.</t>
  </si>
  <si>
    <t>OASI Deficit Excluding Interest Costs = OASI Primary Cash Flow − Federal Payroll Tax Transfer (OASI share) + Administrative Expenses (OASI share) + Railroad Retirement Transfer (OASI share).</t>
  </si>
  <si>
    <t>Sources: CBO February 2026 Baseline Projections for Social Security Trust Funds, plus annual editions back to 2011. SSA Trustees Report for OASI-specific cost factors.</t>
  </si>
  <si>
    <t>CBO Average
Interest Rate on Debt</t>
  </si>
  <si>
    <t>OASI Debt at End of Year
($B)</t>
  </si>
  <si>
    <t>CBO Effective Interest Rate: net interest payments in a given fiscal year divided by debt held by the public at the end of the prior fiscal year. Source: CBO Long-Term Budget Outlook.</t>
  </si>
  <si>
    <t>OASI Deficit Excluding
Interest Costs ($B)
(linked from Step 1)</t>
  </si>
  <si>
    <t>OASI Deficit Including
Interest Costs ($B)</t>
  </si>
  <si>
    <t>-</t>
  </si>
  <si>
    <t>Cumulative OASI deficit excluding interest costs, 2010–2032 ($B):</t>
  </si>
  <si>
    <t xml:space="preserve">Tracks OASI's cumulative contribution to publicly held debt, with compounding. Each year's primary deficit (linked from Step 1) is added to the running debt balance, and the prior-year balance accrues interest at CBO's effective rate on debt held by the public. Interest is added to the principal each year, capturing interest-on-interest.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</si>
</sst>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\(#,##0.00\);\-"/>
    <numFmt numFmtId="165" formatCode="0.0%"/>
    <numFmt numFmtId="166" formatCode="#,##0.0000000000000"/>
  </numFmts>
  <fonts count="18" x14ac:knownFonts="1">
    <font>
      <sz val="11"/>
      <color theme="1"/>
      <name val="Calibri"/>
      <family val="2"/>
      <charset val="1"/>
    </font>
    <font>
      <i/>
      <sz val="10"/>
      <color rgb="FF595959"/>
      <name val="Arial"/>
      <family val="2"/>
    </font>
    <font>
      <b/>
      <sz val="10"/>
      <color rgb="FFFFFFFF"/>
      <name val="Arial"/>
      <family val="2"/>
    </font>
    <font>
      <sz val="10"/>
      <color rgb="FF0000FF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i/>
      <sz val="9"/>
      <color rgb="FF59595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Crimson Pro"/>
    </font>
    <font>
      <b/>
      <sz val="11"/>
      <name val="Crimson Pro"/>
    </font>
    <font>
      <b/>
      <sz val="14"/>
      <color rgb="FF0D0E51"/>
      <name val="Crimson Pro"/>
    </font>
    <font>
      <sz val="10"/>
      <color rgb="FF0D0E51"/>
      <name val="Arial"/>
      <family val="2"/>
    </font>
    <font>
      <b/>
      <sz val="10"/>
      <color theme="0"/>
      <name val="Arial"/>
      <family val="2"/>
    </font>
    <font>
      <b/>
      <sz val="10"/>
      <name val="Crimson Pro"/>
    </font>
    <font>
      <i/>
      <sz val="9"/>
      <color rgb="FF595959"/>
      <name val="Crimson Pro"/>
    </font>
    <font>
      <b/>
      <sz val="14"/>
      <color rgb="FF0D0E5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E5BC2"/>
        <bgColor rgb="FF003366"/>
      </patternFill>
    </fill>
    <fill>
      <patternFill patternType="solid">
        <fgColor rgb="FFC97703"/>
        <bgColor rgb="FFCCFFFF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35">
    <xf numFmtId="0" fontId="0" fillId="0" borderId="0" xfId="0"/>
    <xf numFmtId="1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0" fontId="5" fillId="0" borderId="0" xfId="0" applyFont="1"/>
    <xf numFmtId="164" fontId="6" fillId="0" borderId="0" xfId="0" applyNumberFormat="1" applyFont="1" applyAlignment="1">
      <alignment horizontal="right" vertical="center"/>
    </xf>
    <xf numFmtId="165" fontId="4" fillId="0" borderId="1" xfId="0" applyNumberFormat="1" applyFont="1" applyBorder="1" applyAlignment="1">
      <alignment horizontal="right" vertical="center"/>
    </xf>
    <xf numFmtId="164" fontId="0" fillId="0" borderId="0" xfId="0" applyNumberFormat="1"/>
    <xf numFmtId="4" fontId="0" fillId="0" borderId="0" xfId="0" applyNumberFormat="1"/>
    <xf numFmtId="1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right" vertical="center"/>
    </xf>
    <xf numFmtId="164" fontId="9" fillId="0" borderId="1" xfId="0" applyNumberFormat="1" applyFont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right" vertical="center"/>
    </xf>
    <xf numFmtId="164" fontId="6" fillId="3" borderId="1" xfId="0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0" fontId="0" fillId="0" borderId="1" xfId="0" applyBorder="1"/>
    <xf numFmtId="165" fontId="6" fillId="0" borderId="1" xfId="0" applyNumberFormat="1" applyFont="1" applyBorder="1"/>
    <xf numFmtId="1" fontId="13" fillId="0" borderId="1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right" vertical="center"/>
    </xf>
    <xf numFmtId="0" fontId="1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" fontId="3" fillId="0" borderId="0" xfId="0" applyNumberFormat="1" applyFont="1" applyAlignment="1">
      <alignment horizontal="center" vertical="center" wrapText="1"/>
    </xf>
    <xf numFmtId="1" fontId="8" fillId="0" borderId="0" xfId="0" applyNumberFormat="1" applyFont="1" applyAlignment="1">
      <alignment horizontal="center" vertical="center" wrapText="1"/>
    </xf>
    <xf numFmtId="0" fontId="15" fillId="0" borderId="0" xfId="0" applyFont="1"/>
    <xf numFmtId="0" fontId="6" fillId="3" borderId="1" xfId="0" applyFont="1" applyFill="1" applyBorder="1" applyAlignment="1">
      <alignment horizontal="left" vertical="center" wrapText="1"/>
    </xf>
    <xf numFmtId="165" fontId="13" fillId="0" borderId="1" xfId="0" applyNumberFormat="1" applyFont="1" applyBorder="1" applyAlignment="1">
      <alignment horizontal="right" vertical="center"/>
    </xf>
    <xf numFmtId="166" fontId="0" fillId="0" borderId="0" xfId="0" applyNumberFormat="1"/>
    <xf numFmtId="0" fontId="17" fillId="0" borderId="0" xfId="0" applyFont="1"/>
    <xf numFmtId="0" fontId="1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1F4E78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97703"/>
      <color rgb="FF3E5BC2"/>
      <color rgb="FF0D0E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W34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D21" sqref="D21"/>
    </sheetView>
  </sheetViews>
  <sheetFormatPr baseColWidth="10" defaultColWidth="8.6640625" defaultRowHeight="15" x14ac:dyDescent="0.2"/>
  <cols>
    <col min="1" max="1" width="10" customWidth="1"/>
    <col min="2" max="8" width="18" customWidth="1"/>
    <col min="9" max="9" width="20" customWidth="1"/>
  </cols>
  <sheetData>
    <row r="2" spans="1:23" ht="45" customHeight="1" x14ac:dyDescent="0.2">
      <c r="A2" s="34" t="s">
        <v>0</v>
      </c>
      <c r="B2" s="34"/>
      <c r="C2" s="34"/>
      <c r="D2" s="34"/>
      <c r="E2" s="34"/>
      <c r="F2" s="34"/>
      <c r="G2" s="34"/>
      <c r="H2" s="34"/>
      <c r="I2" s="34"/>
    </row>
    <row r="4" spans="1:23" ht="60" customHeight="1" x14ac:dyDescent="0.2">
      <c r="A4" s="12" t="s">
        <v>1</v>
      </c>
      <c r="B4" s="12" t="s">
        <v>24</v>
      </c>
      <c r="C4" s="12" t="s">
        <v>2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12" t="s">
        <v>8</v>
      </c>
    </row>
    <row r="5" spans="1:23" x14ac:dyDescent="0.2">
      <c r="A5" s="9">
        <v>2010</v>
      </c>
      <c r="B5" s="10">
        <v>-6</v>
      </c>
      <c r="C5" s="10">
        <v>15</v>
      </c>
      <c r="D5" s="10">
        <f>C5*5.3/6.2</f>
        <v>12.82258064516129</v>
      </c>
      <c r="E5" s="10">
        <v>7</v>
      </c>
      <c r="F5" s="10">
        <v>3.5</v>
      </c>
      <c r="G5" s="10">
        <v>4</v>
      </c>
      <c r="H5" s="10">
        <v>3.9</v>
      </c>
      <c r="I5" s="11">
        <f>B5-D5+F5+H5</f>
        <v>-11.422580645161288</v>
      </c>
      <c r="L5" s="8"/>
      <c r="M5" s="8"/>
      <c r="N5" s="8"/>
      <c r="O5" s="8"/>
      <c r="Q5" s="8"/>
      <c r="R5" s="8"/>
      <c r="V5" s="8"/>
      <c r="W5" s="8"/>
    </row>
    <row r="6" spans="1:23" x14ac:dyDescent="0.2">
      <c r="A6" s="9">
        <v>2011</v>
      </c>
      <c r="B6" s="10">
        <v>-14</v>
      </c>
      <c r="C6" s="10">
        <v>15</v>
      </c>
      <c r="D6" s="10">
        <f t="shared" ref="D6:D27" si="0">C6*5.3/6.2</f>
        <v>12.82258064516129</v>
      </c>
      <c r="E6" s="10">
        <v>7</v>
      </c>
      <c r="F6" s="10">
        <v>3.6</v>
      </c>
      <c r="G6" s="10">
        <v>5</v>
      </c>
      <c r="H6" s="10">
        <v>4.0999999999999996</v>
      </c>
      <c r="I6" s="11">
        <f t="shared" ref="I6:I26" si="1">B6-D6+F6+H6</f>
        <v>-19.122580645161285</v>
      </c>
      <c r="L6" s="8"/>
      <c r="M6" s="8"/>
      <c r="N6" s="8"/>
      <c r="O6" s="8"/>
      <c r="Q6" s="8"/>
      <c r="R6" s="8"/>
      <c r="V6" s="8"/>
      <c r="W6" s="8"/>
    </row>
    <row r="7" spans="1:23" x14ac:dyDescent="0.2">
      <c r="A7" s="9">
        <v>2012</v>
      </c>
      <c r="B7" s="10">
        <v>-11</v>
      </c>
      <c r="C7" s="10">
        <v>16</v>
      </c>
      <c r="D7" s="10">
        <f t="shared" si="0"/>
        <v>13.677419354838708</v>
      </c>
      <c r="E7" s="10">
        <v>7</v>
      </c>
      <c r="F7" s="10">
        <v>3.4</v>
      </c>
      <c r="G7" s="10">
        <v>5</v>
      </c>
      <c r="H7" s="10">
        <v>4.0999999999999996</v>
      </c>
      <c r="I7" s="11">
        <f t="shared" si="1"/>
        <v>-17.177419354838712</v>
      </c>
      <c r="L7" s="8"/>
      <c r="M7" s="8"/>
      <c r="N7" s="8"/>
      <c r="O7" s="8"/>
      <c r="Q7" s="8"/>
      <c r="R7" s="8"/>
      <c r="V7" s="8"/>
      <c r="W7" s="8"/>
    </row>
    <row r="8" spans="1:23" x14ac:dyDescent="0.2">
      <c r="A8" s="9">
        <v>2013</v>
      </c>
      <c r="B8" s="10">
        <v>-31</v>
      </c>
      <c r="C8" s="10">
        <v>16</v>
      </c>
      <c r="D8" s="10">
        <f t="shared" si="0"/>
        <v>13.677419354838708</v>
      </c>
      <c r="E8" s="10">
        <v>6</v>
      </c>
      <c r="F8" s="10">
        <v>3.4</v>
      </c>
      <c r="G8" s="10">
        <v>4</v>
      </c>
      <c r="H8" s="10">
        <v>3.9</v>
      </c>
      <c r="I8" s="11">
        <f t="shared" si="1"/>
        <v>-37.377419354838707</v>
      </c>
      <c r="L8" s="8"/>
      <c r="M8" s="8"/>
      <c r="N8" s="8"/>
      <c r="O8" s="8"/>
      <c r="Q8" s="8"/>
      <c r="R8" s="8"/>
      <c r="V8" s="8"/>
      <c r="W8" s="8"/>
    </row>
    <row r="9" spans="1:23" x14ac:dyDescent="0.2">
      <c r="A9" s="9">
        <v>2014</v>
      </c>
      <c r="B9" s="10">
        <v>-39</v>
      </c>
      <c r="C9" s="10">
        <v>16</v>
      </c>
      <c r="D9" s="10">
        <f t="shared" si="0"/>
        <v>13.677419354838708</v>
      </c>
      <c r="E9" s="10">
        <v>7</v>
      </c>
      <c r="F9" s="10">
        <v>3.2</v>
      </c>
      <c r="G9" s="10">
        <v>5</v>
      </c>
      <c r="H9" s="10">
        <v>4.3</v>
      </c>
      <c r="I9" s="11">
        <f t="shared" si="1"/>
        <v>-45.177419354838705</v>
      </c>
      <c r="L9" s="8"/>
      <c r="M9" s="8"/>
      <c r="N9" s="8"/>
      <c r="O9" s="8"/>
      <c r="Q9" s="8"/>
      <c r="R9" s="8"/>
      <c r="V9" s="8"/>
      <c r="W9" s="8"/>
    </row>
    <row r="10" spans="1:23" x14ac:dyDescent="0.2">
      <c r="A10" s="9">
        <v>2015</v>
      </c>
      <c r="B10" s="10">
        <v>-39</v>
      </c>
      <c r="C10" s="10">
        <v>16</v>
      </c>
      <c r="D10" s="10">
        <f t="shared" si="0"/>
        <v>13.677419354838708</v>
      </c>
      <c r="E10" s="10">
        <v>7</v>
      </c>
      <c r="F10" s="10">
        <v>3.5</v>
      </c>
      <c r="G10" s="10">
        <v>5</v>
      </c>
      <c r="H10" s="10">
        <v>4.3</v>
      </c>
      <c r="I10" s="11">
        <f t="shared" si="1"/>
        <v>-44.877419354838707</v>
      </c>
      <c r="L10" s="8"/>
      <c r="M10" s="8"/>
      <c r="N10" s="8"/>
      <c r="O10" s="8"/>
      <c r="Q10" s="8"/>
      <c r="R10" s="8"/>
      <c r="V10" s="8"/>
      <c r="W10" s="8"/>
    </row>
    <row r="11" spans="1:23" x14ac:dyDescent="0.2">
      <c r="A11" s="9">
        <v>2016</v>
      </c>
      <c r="B11" s="10">
        <v>-59</v>
      </c>
      <c r="C11" s="10">
        <v>17</v>
      </c>
      <c r="D11" s="10">
        <f t="shared" si="0"/>
        <v>14.532258064516128</v>
      </c>
      <c r="E11" s="10">
        <v>6</v>
      </c>
      <c r="F11" s="10">
        <v>3.4</v>
      </c>
      <c r="G11" s="10">
        <v>5</v>
      </c>
      <c r="H11" s="10">
        <v>4.3</v>
      </c>
      <c r="I11" s="11">
        <f t="shared" si="1"/>
        <v>-65.832258064516125</v>
      </c>
      <c r="L11" s="8"/>
      <c r="M11" s="8"/>
      <c r="N11" s="8"/>
      <c r="O11" s="8"/>
      <c r="Q11" s="8"/>
      <c r="R11" s="8"/>
      <c r="V11" s="8"/>
      <c r="W11" s="8"/>
    </row>
    <row r="12" spans="1:23" x14ac:dyDescent="0.2">
      <c r="A12" s="9">
        <v>2017</v>
      </c>
      <c r="B12" s="10">
        <v>-61</v>
      </c>
      <c r="C12" s="10">
        <v>17</v>
      </c>
      <c r="D12" s="10">
        <f t="shared" si="0"/>
        <v>14.532258064516128</v>
      </c>
      <c r="E12" s="10">
        <v>7</v>
      </c>
      <c r="F12" s="10">
        <v>3.6</v>
      </c>
      <c r="G12" s="10">
        <v>5</v>
      </c>
      <c r="H12" s="10">
        <v>4.3</v>
      </c>
      <c r="I12" s="11">
        <f t="shared" si="1"/>
        <v>-67.632258064516137</v>
      </c>
      <c r="L12" s="8"/>
      <c r="M12" s="8"/>
      <c r="N12" s="8"/>
      <c r="O12" s="8"/>
      <c r="Q12" s="8"/>
      <c r="R12" s="8"/>
      <c r="V12" s="8"/>
      <c r="W12" s="8"/>
    </row>
    <row r="13" spans="1:23" x14ac:dyDescent="0.2">
      <c r="A13" s="9">
        <v>2018</v>
      </c>
      <c r="B13" s="10">
        <v>-101</v>
      </c>
      <c r="C13" s="10">
        <v>18</v>
      </c>
      <c r="D13" s="10">
        <f t="shared" si="0"/>
        <v>15.387096774193546</v>
      </c>
      <c r="E13" s="10">
        <v>7</v>
      </c>
      <c r="F13" s="10">
        <v>3.7</v>
      </c>
      <c r="G13" s="10">
        <v>5</v>
      </c>
      <c r="H13" s="10">
        <v>4.8</v>
      </c>
      <c r="I13" s="11">
        <f t="shared" si="1"/>
        <v>-107.88709677419355</v>
      </c>
      <c r="L13" s="8"/>
      <c r="M13" s="8"/>
      <c r="N13" s="8"/>
      <c r="O13" s="8"/>
      <c r="Q13" s="8"/>
      <c r="R13" s="8"/>
      <c r="V13" s="8"/>
      <c r="W13" s="8"/>
    </row>
    <row r="14" spans="1:23" x14ac:dyDescent="0.2">
      <c r="A14" s="9">
        <v>2019</v>
      </c>
      <c r="B14" s="10">
        <v>-76</v>
      </c>
      <c r="C14" s="10">
        <v>18</v>
      </c>
      <c r="D14" s="10">
        <f t="shared" si="0"/>
        <v>15.387096774193546</v>
      </c>
      <c r="E14" s="10">
        <v>7</v>
      </c>
      <c r="F14" s="10">
        <v>3.9</v>
      </c>
      <c r="G14" s="10">
        <v>5</v>
      </c>
      <c r="H14" s="10">
        <v>4.9000000000000004</v>
      </c>
      <c r="I14" s="11">
        <f t="shared" si="1"/>
        <v>-82.58709677419354</v>
      </c>
      <c r="L14" s="8"/>
      <c r="M14" s="8"/>
      <c r="N14" s="8"/>
      <c r="O14" s="8"/>
      <c r="Q14" s="8"/>
      <c r="R14" s="8"/>
      <c r="V14" s="8"/>
      <c r="W14" s="8"/>
    </row>
    <row r="15" spans="1:23" x14ac:dyDescent="0.2">
      <c r="A15" s="9">
        <v>2020</v>
      </c>
      <c r="B15" s="10">
        <v>-69</v>
      </c>
      <c r="C15" s="10">
        <v>19</v>
      </c>
      <c r="D15" s="10">
        <f t="shared" si="0"/>
        <v>16.241935483870968</v>
      </c>
      <c r="E15" s="10">
        <v>7</v>
      </c>
      <c r="F15" s="10">
        <v>3.7</v>
      </c>
      <c r="G15" s="10">
        <v>5</v>
      </c>
      <c r="H15" s="10">
        <v>4.8</v>
      </c>
      <c r="I15" s="11">
        <f t="shared" si="1"/>
        <v>-76.741935483870975</v>
      </c>
      <c r="L15" s="8"/>
      <c r="M15" s="8"/>
      <c r="N15" s="8"/>
      <c r="O15" s="8"/>
      <c r="Q15" s="8"/>
      <c r="R15" s="8"/>
      <c r="V15" s="8"/>
      <c r="W15" s="8"/>
    </row>
    <row r="16" spans="1:23" x14ac:dyDescent="0.2">
      <c r="A16" s="9">
        <v>2021</v>
      </c>
      <c r="B16" s="10">
        <v>-126</v>
      </c>
      <c r="C16" s="10">
        <v>20</v>
      </c>
      <c r="D16" s="10">
        <f t="shared" si="0"/>
        <v>17.096774193548388</v>
      </c>
      <c r="E16" s="10">
        <v>7</v>
      </c>
      <c r="F16" s="10">
        <v>3.9</v>
      </c>
      <c r="G16" s="10">
        <v>5</v>
      </c>
      <c r="H16" s="10">
        <v>4.8</v>
      </c>
      <c r="I16" s="11">
        <f t="shared" si="1"/>
        <v>-134.39677419354837</v>
      </c>
      <c r="L16" s="8"/>
      <c r="M16" s="8"/>
      <c r="N16" s="8"/>
      <c r="O16" s="8"/>
      <c r="Q16" s="8"/>
      <c r="R16" s="8"/>
      <c r="V16" s="8"/>
      <c r="W16" s="8"/>
    </row>
    <row r="17" spans="1:23" x14ac:dyDescent="0.2">
      <c r="A17" s="9">
        <v>2022</v>
      </c>
      <c r="B17" s="10">
        <v>-97</v>
      </c>
      <c r="C17" s="10">
        <v>21</v>
      </c>
      <c r="D17" s="10">
        <f t="shared" si="0"/>
        <v>17.951612903225804</v>
      </c>
      <c r="E17" s="10">
        <v>7</v>
      </c>
      <c r="F17" s="10">
        <v>4</v>
      </c>
      <c r="G17" s="10">
        <v>5</v>
      </c>
      <c r="H17" s="10">
        <v>5.3</v>
      </c>
      <c r="I17" s="11">
        <f t="shared" si="1"/>
        <v>-105.65161290322581</v>
      </c>
      <c r="L17" s="8"/>
      <c r="M17" s="8"/>
      <c r="N17" s="8"/>
      <c r="O17" s="8"/>
      <c r="Q17" s="8"/>
      <c r="R17" s="8"/>
      <c r="V17" s="8"/>
      <c r="W17" s="8"/>
    </row>
    <row r="18" spans="1:23" x14ac:dyDescent="0.2">
      <c r="A18" s="9">
        <v>2023</v>
      </c>
      <c r="B18" s="10">
        <v>-113</v>
      </c>
      <c r="C18" s="10">
        <v>22</v>
      </c>
      <c r="D18" s="10">
        <f t="shared" si="0"/>
        <v>18.806451612903224</v>
      </c>
      <c r="E18" s="10">
        <v>7</v>
      </c>
      <c r="F18" s="10">
        <v>4.3</v>
      </c>
      <c r="G18" s="10">
        <v>6</v>
      </c>
      <c r="H18" s="10">
        <v>5.6</v>
      </c>
      <c r="I18" s="11">
        <f t="shared" si="1"/>
        <v>-121.90645161290324</v>
      </c>
      <c r="L18" s="8"/>
      <c r="M18" s="8"/>
      <c r="N18" s="8"/>
      <c r="O18" s="8"/>
      <c r="Q18" s="8"/>
      <c r="R18" s="8"/>
      <c r="V18" s="8"/>
      <c r="W18" s="8"/>
    </row>
    <row r="19" spans="1:23" x14ac:dyDescent="0.2">
      <c r="A19" s="9">
        <v>2024</v>
      </c>
      <c r="B19" s="10">
        <v>-154</v>
      </c>
      <c r="C19" s="10">
        <v>23</v>
      </c>
      <c r="D19" s="10">
        <f t="shared" si="0"/>
        <v>19.661290322580644</v>
      </c>
      <c r="E19" s="10">
        <v>7</v>
      </c>
      <c r="F19" s="10">
        <v>4.8</v>
      </c>
      <c r="G19" s="10">
        <v>6</v>
      </c>
      <c r="H19" s="10">
        <v>5.9</v>
      </c>
      <c r="I19" s="11">
        <f t="shared" si="1"/>
        <v>-162.96129032258062</v>
      </c>
      <c r="L19" s="8"/>
      <c r="M19" s="8"/>
      <c r="N19" s="8"/>
      <c r="O19" s="8"/>
      <c r="Q19" s="8"/>
      <c r="R19" s="8"/>
      <c r="V19" s="8"/>
      <c r="W19" s="8"/>
    </row>
    <row r="20" spans="1:23" x14ac:dyDescent="0.2">
      <c r="A20" s="9">
        <v>2025</v>
      </c>
      <c r="B20" s="10">
        <v>-245</v>
      </c>
      <c r="C20" s="10">
        <v>24</v>
      </c>
      <c r="D20" s="10">
        <f t="shared" si="0"/>
        <v>20.516129032258061</v>
      </c>
      <c r="E20" s="10">
        <v>7</v>
      </c>
      <c r="F20" s="10">
        <v>4.5</v>
      </c>
      <c r="G20" s="10">
        <v>6</v>
      </c>
      <c r="H20" s="10">
        <v>6</v>
      </c>
      <c r="I20" s="11">
        <f t="shared" si="1"/>
        <v>-255.01612903225805</v>
      </c>
      <c r="L20" s="8"/>
      <c r="M20" s="8"/>
      <c r="N20" s="8"/>
      <c r="O20" s="8"/>
      <c r="Q20" s="8"/>
      <c r="R20" s="8"/>
      <c r="V20" s="8"/>
      <c r="W20" s="8"/>
    </row>
    <row r="21" spans="1:23" x14ac:dyDescent="0.2">
      <c r="A21" s="9">
        <v>2026</v>
      </c>
      <c r="B21" s="10">
        <v>-265</v>
      </c>
      <c r="C21" s="10">
        <v>25</v>
      </c>
      <c r="D21" s="10">
        <f t="shared" si="0"/>
        <v>21.370967741935484</v>
      </c>
      <c r="E21" s="10">
        <v>7</v>
      </c>
      <c r="F21" s="10">
        <f>E21*'Cost Factors - Projections'!E7</f>
        <v>4.3513513513513509</v>
      </c>
      <c r="G21" s="10">
        <v>6</v>
      </c>
      <c r="H21" s="10">
        <f>G21*'Cost Factors - Projections'!E21</f>
        <v>6</v>
      </c>
      <c r="I21" s="11">
        <f>B21-D21+F21+H21</f>
        <v>-276.01961639058413</v>
      </c>
      <c r="L21" s="8"/>
      <c r="M21" s="8"/>
      <c r="N21" s="8"/>
      <c r="O21" s="8"/>
      <c r="Q21" s="8"/>
      <c r="R21" s="8"/>
      <c r="V21" s="8"/>
      <c r="W21" s="8"/>
    </row>
    <row r="22" spans="1:23" x14ac:dyDescent="0.2">
      <c r="A22" s="9">
        <v>2027</v>
      </c>
      <c r="B22" s="10">
        <v>-310</v>
      </c>
      <c r="C22" s="10">
        <v>26</v>
      </c>
      <c r="D22" s="10">
        <f t="shared" si="0"/>
        <v>22.2258064516129</v>
      </c>
      <c r="E22" s="10">
        <v>8</v>
      </c>
      <c r="F22" s="10">
        <f>E22*'Cost Factors - Projections'!E8</f>
        <v>5.0526315789473681</v>
      </c>
      <c r="G22" s="10">
        <v>6</v>
      </c>
      <c r="H22" s="10">
        <f>G22*'Cost Factors - Projections'!E22</f>
        <v>6</v>
      </c>
      <c r="I22" s="11">
        <f t="shared" si="1"/>
        <v>-321.17317487266558</v>
      </c>
      <c r="L22" s="8"/>
      <c r="M22" s="8"/>
      <c r="N22" s="8"/>
      <c r="O22" s="8"/>
      <c r="Q22" s="8"/>
      <c r="R22" s="8"/>
      <c r="V22" s="8"/>
      <c r="W22" s="8"/>
    </row>
    <row r="23" spans="1:23" x14ac:dyDescent="0.2">
      <c r="A23" s="9">
        <v>2028</v>
      </c>
      <c r="B23" s="10">
        <v>-359</v>
      </c>
      <c r="C23" s="10">
        <v>27</v>
      </c>
      <c r="D23" s="10">
        <f t="shared" si="0"/>
        <v>23.08064516129032</v>
      </c>
      <c r="E23" s="10">
        <v>8</v>
      </c>
      <c r="F23" s="10">
        <f>E23*'Cost Factors - Projections'!E9</f>
        <v>4.962025316455696</v>
      </c>
      <c r="G23" s="10">
        <v>6</v>
      </c>
      <c r="H23" s="10">
        <f>G23*'Cost Factors - Projections'!E23</f>
        <v>6</v>
      </c>
      <c r="I23" s="11">
        <f t="shared" si="1"/>
        <v>-371.1186198448346</v>
      </c>
      <c r="L23" s="8"/>
      <c r="M23" s="8"/>
      <c r="N23" s="8"/>
      <c r="O23" s="8"/>
      <c r="Q23" s="8"/>
      <c r="R23" s="8"/>
      <c r="V23" s="8"/>
      <c r="W23" s="8"/>
    </row>
    <row r="24" spans="1:23" x14ac:dyDescent="0.2">
      <c r="A24" s="9">
        <v>2029</v>
      </c>
      <c r="B24" s="10">
        <v>-399</v>
      </c>
      <c r="C24" s="10">
        <v>28</v>
      </c>
      <c r="D24" s="10">
        <f t="shared" si="0"/>
        <v>23.935483870967744</v>
      </c>
      <c r="E24" s="10">
        <v>8</v>
      </c>
      <c r="F24" s="10">
        <f>E24*'Cost Factors - Projections'!E10</f>
        <v>5.0370370370370372</v>
      </c>
      <c r="G24" s="10">
        <v>6</v>
      </c>
      <c r="H24" s="10">
        <f>G24*'Cost Factors - Projections'!E24</f>
        <v>5.903225806451613</v>
      </c>
      <c r="I24" s="11">
        <f>B24-D24+F24+H24</f>
        <v>-411.99522102747915</v>
      </c>
      <c r="L24" s="8"/>
      <c r="M24" s="8"/>
      <c r="N24" s="8"/>
      <c r="O24" s="8"/>
      <c r="Q24" s="8"/>
      <c r="R24" s="8"/>
      <c r="V24" s="8"/>
      <c r="W24" s="8"/>
    </row>
    <row r="25" spans="1:23" x14ac:dyDescent="0.2">
      <c r="A25" s="9">
        <v>2030</v>
      </c>
      <c r="B25" s="10">
        <v>-439</v>
      </c>
      <c r="C25" s="10">
        <v>29</v>
      </c>
      <c r="D25" s="10">
        <f t="shared" si="0"/>
        <v>24.79032258064516</v>
      </c>
      <c r="E25" s="10">
        <v>8</v>
      </c>
      <c r="F25" s="10">
        <f>E25*'Cost Factors - Projections'!E11</f>
        <v>5.0476190476190474</v>
      </c>
      <c r="G25" s="10">
        <v>6</v>
      </c>
      <c r="H25" s="10">
        <f>G25*'Cost Factors - Projections'!E25</f>
        <v>5.903225806451613</v>
      </c>
      <c r="I25" s="11">
        <f t="shared" si="1"/>
        <v>-452.83947772657456</v>
      </c>
      <c r="L25" s="8"/>
      <c r="M25" s="8"/>
      <c r="N25" s="8"/>
      <c r="O25" s="8"/>
      <c r="Q25" s="8"/>
      <c r="R25" s="8"/>
      <c r="V25" s="8"/>
      <c r="W25" s="8"/>
    </row>
    <row r="26" spans="1:23" x14ac:dyDescent="0.2">
      <c r="A26" s="9">
        <v>2031</v>
      </c>
      <c r="B26" s="10">
        <v>-482</v>
      </c>
      <c r="C26" s="10">
        <v>29</v>
      </c>
      <c r="D26" s="10">
        <f t="shared" si="0"/>
        <v>24.79032258064516</v>
      </c>
      <c r="E26" s="10">
        <v>8</v>
      </c>
      <c r="F26" s="10">
        <f>E26*'Cost Factors - Projections'!E12</f>
        <v>5.0232558139534893</v>
      </c>
      <c r="G26" s="10">
        <v>6</v>
      </c>
      <c r="H26" s="10">
        <f>G26*'Cost Factors - Projections'!E26</f>
        <v>5.903225806451613</v>
      </c>
      <c r="I26" s="11">
        <f t="shared" si="1"/>
        <v>-495.86384096024011</v>
      </c>
      <c r="L26" s="8"/>
      <c r="M26" s="8"/>
      <c r="N26" s="8"/>
      <c r="O26" s="8"/>
      <c r="Q26" s="8"/>
      <c r="R26" s="8"/>
      <c r="V26" s="8"/>
      <c r="W26" s="8"/>
    </row>
    <row r="27" spans="1:23" x14ac:dyDescent="0.2">
      <c r="A27" s="9">
        <v>2032</v>
      </c>
      <c r="B27" s="10">
        <v>-526</v>
      </c>
      <c r="C27" s="10">
        <v>30</v>
      </c>
      <c r="D27" s="10">
        <f t="shared" si="0"/>
        <v>25.64516129032258</v>
      </c>
      <c r="E27" s="10">
        <v>9</v>
      </c>
      <c r="F27" s="10">
        <f>E27*'Cost Factors - Projections'!E13</f>
        <v>5.6629213483146064</v>
      </c>
      <c r="G27" s="10">
        <v>6</v>
      </c>
      <c r="H27" s="10">
        <f>G27*'Cost Factors - Projections'!E27</f>
        <v>5.8095238095238093</v>
      </c>
      <c r="I27" s="11">
        <f>B27-D27+F27+H27</f>
        <v>-540.17271613248408</v>
      </c>
      <c r="L27" s="8"/>
      <c r="M27" s="8"/>
      <c r="N27" s="8"/>
      <c r="O27" s="8"/>
      <c r="Q27" s="8"/>
      <c r="R27" s="8"/>
      <c r="V27" s="8"/>
      <c r="W27" s="8"/>
    </row>
    <row r="28" spans="1:23" x14ac:dyDescent="0.2">
      <c r="A28" s="13" t="s">
        <v>9</v>
      </c>
      <c r="B28" s="14"/>
      <c r="C28" s="14"/>
      <c r="D28" s="14"/>
      <c r="E28" s="14"/>
      <c r="F28" s="14"/>
      <c r="G28" s="14"/>
      <c r="H28" s="14"/>
      <c r="I28" s="15">
        <f>SUM(I5:I27)</f>
        <v>-4224.9504088903459</v>
      </c>
    </row>
    <row r="30" spans="1:23" x14ac:dyDescent="0.2">
      <c r="A30" s="26" t="s">
        <v>10</v>
      </c>
    </row>
    <row r="31" spans="1:23" ht="34.5" customHeight="1" x14ac:dyDescent="0.2">
      <c r="A31" s="33" t="s">
        <v>26</v>
      </c>
      <c r="B31" s="33"/>
      <c r="C31" s="33"/>
      <c r="D31" s="33"/>
      <c r="E31" s="33"/>
      <c r="F31" s="33"/>
      <c r="G31" s="33"/>
      <c r="H31" s="33"/>
      <c r="I31" s="33"/>
    </row>
    <row r="32" spans="1:23" ht="34.5" customHeight="1" x14ac:dyDescent="0.2">
      <c r="A32" s="33" t="s">
        <v>27</v>
      </c>
      <c r="B32" s="33"/>
      <c r="C32" s="33"/>
      <c r="D32" s="33"/>
      <c r="E32" s="33"/>
      <c r="F32" s="33"/>
      <c r="G32" s="33"/>
      <c r="H32" s="33"/>
      <c r="I32" s="33"/>
    </row>
    <row r="33" spans="1:9" ht="34.5" customHeight="1" x14ac:dyDescent="0.2">
      <c r="A33" s="33" t="s">
        <v>28</v>
      </c>
      <c r="B33" s="33"/>
      <c r="C33" s="33"/>
      <c r="D33" s="33"/>
      <c r="E33" s="33"/>
      <c r="F33" s="33"/>
      <c r="G33" s="33"/>
      <c r="H33" s="33"/>
      <c r="I33" s="33"/>
    </row>
    <row r="34" spans="1:9" ht="34.5" customHeight="1" x14ac:dyDescent="0.2">
      <c r="A34" s="33" t="s">
        <v>29</v>
      </c>
      <c r="B34" s="33"/>
      <c r="C34" s="33"/>
      <c r="D34" s="33"/>
      <c r="E34" s="33"/>
      <c r="F34" s="33"/>
      <c r="G34" s="33"/>
      <c r="H34" s="33"/>
      <c r="I34" s="33"/>
    </row>
  </sheetData>
  <mergeCells count="5">
    <mergeCell ref="A33:I33"/>
    <mergeCell ref="A34:I34"/>
    <mergeCell ref="A2:I2"/>
    <mergeCell ref="A31:I31"/>
    <mergeCell ref="A32:I32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65E87-F68B-144B-8BEF-D5B563E76671}">
  <dimension ref="A1:H41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2" sqref="A2:G2"/>
    </sheetView>
  </sheetViews>
  <sheetFormatPr baseColWidth="10" defaultColWidth="8.6640625" defaultRowHeight="15" x14ac:dyDescent="0.2"/>
  <cols>
    <col min="1" max="1" width="12.83203125" customWidth="1"/>
    <col min="2" max="2" width="24" customWidth="1"/>
    <col min="3" max="3" width="20" customWidth="1"/>
    <col min="4" max="4" width="18.1640625" customWidth="1"/>
    <col min="5" max="6" width="18" customWidth="1"/>
    <col min="7" max="7" width="22" customWidth="1"/>
    <col min="8" max="8" width="19.33203125" bestFit="1" customWidth="1"/>
  </cols>
  <sheetData>
    <row r="1" spans="1:8" ht="18" x14ac:dyDescent="0.2">
      <c r="A1" s="30" t="s">
        <v>11</v>
      </c>
      <c r="B1" s="30"/>
      <c r="C1" s="30"/>
      <c r="D1" s="30"/>
      <c r="E1" s="30"/>
      <c r="F1" s="30"/>
      <c r="G1" s="30"/>
    </row>
    <row r="2" spans="1:8" ht="69.75" customHeight="1" x14ac:dyDescent="0.2">
      <c r="A2" s="31" t="s">
        <v>37</v>
      </c>
      <c r="B2" s="31"/>
      <c r="C2" s="31"/>
      <c r="D2" s="31"/>
      <c r="E2" s="31"/>
      <c r="F2" s="31"/>
      <c r="G2" s="31"/>
    </row>
    <row r="4" spans="1:8" ht="45" customHeight="1" x14ac:dyDescent="0.2">
      <c r="A4" s="22" t="s">
        <v>1</v>
      </c>
      <c r="B4" s="22" t="s">
        <v>33</v>
      </c>
      <c r="C4" s="22" t="s">
        <v>30</v>
      </c>
      <c r="D4" s="22" t="s">
        <v>12</v>
      </c>
      <c r="E4" s="22" t="s">
        <v>34</v>
      </c>
      <c r="F4" s="22" t="s">
        <v>31</v>
      </c>
    </row>
    <row r="5" spans="1:8" x14ac:dyDescent="0.2">
      <c r="A5" s="1">
        <v>2010</v>
      </c>
      <c r="B5" s="3">
        <f>-'Step 1 - OASI Deficit'!I5</f>
        <v>11.422580645161288</v>
      </c>
      <c r="C5" s="28">
        <v>2.5999999999999999E-2</v>
      </c>
      <c r="D5" s="3" t="s">
        <v>35</v>
      </c>
      <c r="E5" s="3" t="s">
        <v>35</v>
      </c>
      <c r="F5" s="3">
        <f>B5</f>
        <v>11.422580645161288</v>
      </c>
      <c r="H5" s="7"/>
    </row>
    <row r="6" spans="1:8" x14ac:dyDescent="0.2">
      <c r="A6" s="1">
        <v>2011</v>
      </c>
      <c r="B6" s="3">
        <f>-'Step 1 - OASI Deficit'!I6</f>
        <v>19.122580645161285</v>
      </c>
      <c r="C6" s="28">
        <v>2.5498E-2</v>
      </c>
      <c r="D6" s="3">
        <f t="shared" ref="D6:D27" si="0">C6*F5</f>
        <v>0.29125296129032252</v>
      </c>
      <c r="E6" s="3">
        <f t="shared" ref="E6:E27" si="1">B6+D6</f>
        <v>19.413833606451607</v>
      </c>
      <c r="F6" s="3">
        <f>E6+F5</f>
        <v>30.836414251612894</v>
      </c>
      <c r="H6" s="29"/>
    </row>
    <row r="7" spans="1:8" x14ac:dyDescent="0.2">
      <c r="A7" s="1">
        <v>2012</v>
      </c>
      <c r="B7" s="3">
        <f>-'Step 1 - OASI Deficit'!I7</f>
        <v>17.177419354838712</v>
      </c>
      <c r="C7" s="28">
        <v>2.1760000000000002E-2</v>
      </c>
      <c r="D7" s="3">
        <f t="shared" si="0"/>
        <v>0.67100037411509661</v>
      </c>
      <c r="E7" s="3">
        <f t="shared" si="1"/>
        <v>17.848419728953807</v>
      </c>
      <c r="F7" s="3">
        <f>E7+F6</f>
        <v>48.684833980566701</v>
      </c>
      <c r="H7" s="29"/>
    </row>
    <row r="8" spans="1:8" x14ac:dyDescent="0.2">
      <c r="A8" s="1">
        <v>2013</v>
      </c>
      <c r="B8" s="3">
        <f>-'Step 1 - OASI Deficit'!I8</f>
        <v>37.377419354838707</v>
      </c>
      <c r="C8" s="28">
        <v>1.958E-2</v>
      </c>
      <c r="D8" s="3">
        <f t="shared" si="0"/>
        <v>0.95324904933949606</v>
      </c>
      <c r="E8" s="3">
        <f t="shared" si="1"/>
        <v>38.330668404178205</v>
      </c>
      <c r="F8" s="3">
        <f>E8+F7</f>
        <v>87.015502384744906</v>
      </c>
      <c r="H8" s="29"/>
    </row>
    <row r="9" spans="1:8" x14ac:dyDescent="0.2">
      <c r="A9" s="1">
        <v>2014</v>
      </c>
      <c r="B9" s="3">
        <f>-'Step 1 - OASI Deficit'!I9</f>
        <v>45.177419354838705</v>
      </c>
      <c r="C9" s="28">
        <v>1.9109999999999999E-2</v>
      </c>
      <c r="D9" s="3">
        <f t="shared" si="0"/>
        <v>1.6628662505724749</v>
      </c>
      <c r="E9" s="3">
        <f t="shared" si="1"/>
        <v>46.840285605411182</v>
      </c>
      <c r="F9" s="3">
        <f t="shared" ref="F9:F26" si="2">E9+F8</f>
        <v>133.8557879901561</v>
      </c>
      <c r="H9" s="29"/>
    </row>
    <row r="10" spans="1:8" x14ac:dyDescent="0.2">
      <c r="A10" s="1">
        <v>2015</v>
      </c>
      <c r="B10" s="3">
        <f>-'Step 1 - OASI Deficit'!I10</f>
        <v>44.877419354838707</v>
      </c>
      <c r="C10" s="28">
        <v>1.746E-2</v>
      </c>
      <c r="D10" s="3">
        <f t="shared" si="0"/>
        <v>2.3371220583081254</v>
      </c>
      <c r="E10" s="3">
        <f t="shared" si="1"/>
        <v>47.214541413146833</v>
      </c>
      <c r="F10" s="3">
        <f t="shared" si="2"/>
        <v>181.07032940330294</v>
      </c>
      <c r="H10" s="29"/>
    </row>
    <row r="11" spans="1:8" x14ac:dyDescent="0.2">
      <c r="A11" s="1">
        <v>2016</v>
      </c>
      <c r="B11" s="3">
        <f>-'Step 1 - OASI Deficit'!I11</f>
        <v>65.832258064516125</v>
      </c>
      <c r="C11" s="28">
        <v>1.83E-2</v>
      </c>
      <c r="D11" s="3">
        <f t="shared" si="0"/>
        <v>3.3135870280804438</v>
      </c>
      <c r="E11" s="3">
        <f t="shared" si="1"/>
        <v>69.145845092596574</v>
      </c>
      <c r="F11" s="3">
        <f t="shared" si="2"/>
        <v>250.21617449589951</v>
      </c>
      <c r="H11" s="29"/>
    </row>
    <row r="12" spans="1:8" x14ac:dyDescent="0.2">
      <c r="A12" s="1">
        <v>2017</v>
      </c>
      <c r="B12" s="3">
        <f>-'Step 1 - OASI Deficit'!I12</f>
        <v>67.632258064516137</v>
      </c>
      <c r="C12" s="28">
        <v>1.8530000000000001E-2</v>
      </c>
      <c r="D12" s="3">
        <f t="shared" si="0"/>
        <v>4.6365057134090186</v>
      </c>
      <c r="E12" s="3">
        <f t="shared" si="1"/>
        <v>72.268763777925159</v>
      </c>
      <c r="F12" s="3">
        <f t="shared" si="2"/>
        <v>322.4849382738247</v>
      </c>
      <c r="H12" s="29"/>
    </row>
    <row r="13" spans="1:8" x14ac:dyDescent="0.2">
      <c r="A13" s="1">
        <v>2018</v>
      </c>
      <c r="B13" s="3">
        <f>-'Step 1 - OASI Deficit'!I13</f>
        <v>107.88709677419355</v>
      </c>
      <c r="C13" s="28">
        <v>2.2159999999999999E-2</v>
      </c>
      <c r="D13" s="3">
        <f t="shared" si="0"/>
        <v>7.1462662321479549</v>
      </c>
      <c r="E13" s="3">
        <f t="shared" si="1"/>
        <v>115.0333630063415</v>
      </c>
      <c r="F13" s="3">
        <f t="shared" si="2"/>
        <v>437.51830128016621</v>
      </c>
      <c r="H13" s="29"/>
    </row>
    <row r="14" spans="1:8" x14ac:dyDescent="0.2">
      <c r="A14" s="1">
        <v>2019</v>
      </c>
      <c r="B14" s="3">
        <f>-'Step 1 - OASI Deficit'!I14</f>
        <v>82.58709677419354</v>
      </c>
      <c r="C14" s="28">
        <v>2.3820000000000001E-2</v>
      </c>
      <c r="D14" s="3">
        <f t="shared" si="0"/>
        <v>10.42168593649356</v>
      </c>
      <c r="E14" s="3">
        <f t="shared" si="1"/>
        <v>93.0087827106871</v>
      </c>
      <c r="F14" s="3">
        <f t="shared" si="2"/>
        <v>530.52708399085327</v>
      </c>
      <c r="H14" s="29"/>
    </row>
    <row r="15" spans="1:8" x14ac:dyDescent="0.2">
      <c r="A15" s="1">
        <v>2020</v>
      </c>
      <c r="B15" s="3">
        <f>-'Step 1 - OASI Deficit'!I15</f>
        <v>76.741935483870975</v>
      </c>
      <c r="C15" s="28">
        <v>2.0559999999999998E-2</v>
      </c>
      <c r="D15" s="3">
        <f t="shared" si="0"/>
        <v>10.907636846851942</v>
      </c>
      <c r="E15" s="3">
        <f t="shared" si="1"/>
        <v>87.649572330722918</v>
      </c>
      <c r="F15" s="3">
        <f t="shared" si="2"/>
        <v>618.17665632157616</v>
      </c>
      <c r="H15" s="29"/>
    </row>
    <row r="16" spans="1:8" x14ac:dyDescent="0.2">
      <c r="A16" s="1">
        <v>2021</v>
      </c>
      <c r="B16" s="3">
        <f>-'Step 1 - OASI Deficit'!I16</f>
        <v>134.39677419354837</v>
      </c>
      <c r="C16" s="28">
        <v>1.6760000000000001E-2</v>
      </c>
      <c r="D16" s="3">
        <f t="shared" si="0"/>
        <v>10.360640759949616</v>
      </c>
      <c r="E16" s="3">
        <f t="shared" si="1"/>
        <v>144.75741495349797</v>
      </c>
      <c r="F16" s="3">
        <f t="shared" si="2"/>
        <v>762.93407127507407</v>
      </c>
      <c r="H16" s="29"/>
    </row>
    <row r="17" spans="1:8" x14ac:dyDescent="0.2">
      <c r="A17" s="1">
        <v>2022</v>
      </c>
      <c r="B17" s="3">
        <f>-'Step 1 - OASI Deficit'!I17</f>
        <v>105.65161290322581</v>
      </c>
      <c r="C17" s="28">
        <v>2.1360000000000001E-2</v>
      </c>
      <c r="D17" s="3">
        <f t="shared" si="0"/>
        <v>16.296271762435584</v>
      </c>
      <c r="E17" s="3">
        <f t="shared" si="1"/>
        <v>121.94788466566139</v>
      </c>
      <c r="F17" s="3">
        <f t="shared" si="2"/>
        <v>884.88195594073545</v>
      </c>
      <c r="H17" s="29"/>
    </row>
    <row r="18" spans="1:8" x14ac:dyDescent="0.2">
      <c r="A18" s="1">
        <v>2023</v>
      </c>
      <c r="B18" s="3">
        <f>-'Step 1 - OASI Deficit'!I18</f>
        <v>121.90645161290324</v>
      </c>
      <c r="C18" s="28">
        <v>2.7140000000000001E-2</v>
      </c>
      <c r="D18" s="3">
        <f t="shared" si="0"/>
        <v>24.015696284231559</v>
      </c>
      <c r="E18" s="3">
        <f t="shared" si="1"/>
        <v>145.92214789713481</v>
      </c>
      <c r="F18" s="3">
        <f t="shared" si="2"/>
        <v>1030.8041038378703</v>
      </c>
      <c r="H18" s="29"/>
    </row>
    <row r="19" spans="1:8" x14ac:dyDescent="0.2">
      <c r="A19" s="1">
        <v>2024</v>
      </c>
      <c r="B19" s="3">
        <f>-'Step 1 - OASI Deficit'!I19</f>
        <v>162.96129032258062</v>
      </c>
      <c r="C19" s="28">
        <v>3.354E-2</v>
      </c>
      <c r="D19" s="3">
        <f t="shared" si="0"/>
        <v>34.573169642722171</v>
      </c>
      <c r="E19" s="3">
        <f t="shared" si="1"/>
        <v>197.5344599653028</v>
      </c>
      <c r="F19" s="3">
        <f t="shared" si="2"/>
        <v>1228.3385638031732</v>
      </c>
      <c r="H19" s="29"/>
    </row>
    <row r="20" spans="1:8" x14ac:dyDescent="0.2">
      <c r="A20" s="1">
        <v>2025</v>
      </c>
      <c r="B20" s="3">
        <f>-'Step 1 - OASI Deficit'!I20</f>
        <v>255.01612903225805</v>
      </c>
      <c r="C20" s="28">
        <v>3.44E-2</v>
      </c>
      <c r="D20" s="3">
        <f t="shared" si="0"/>
        <v>42.254846594829161</v>
      </c>
      <c r="E20" s="3">
        <f t="shared" si="1"/>
        <v>297.27097562708718</v>
      </c>
      <c r="F20" s="3">
        <f t="shared" si="2"/>
        <v>1525.6095394302604</v>
      </c>
      <c r="H20" s="29"/>
    </row>
    <row r="21" spans="1:8" x14ac:dyDescent="0.2">
      <c r="A21" s="1">
        <v>2026</v>
      </c>
      <c r="B21" s="3">
        <f>-'Step 1 - OASI Deficit'!I21</f>
        <v>276.01961639058413</v>
      </c>
      <c r="C21" s="28">
        <v>3.4430000000000002E-2</v>
      </c>
      <c r="D21" s="3">
        <f>C21*F20</f>
        <v>52.526736442583868</v>
      </c>
      <c r="E21" s="3">
        <f>B21+D21</f>
        <v>328.54635283316799</v>
      </c>
      <c r="F21" s="3">
        <f t="shared" si="2"/>
        <v>1854.1558922634283</v>
      </c>
      <c r="G21" s="7"/>
      <c r="H21" s="29"/>
    </row>
    <row r="22" spans="1:8" x14ac:dyDescent="0.2">
      <c r="A22" s="1">
        <v>2027</v>
      </c>
      <c r="B22" s="3">
        <f>-'Step 1 - OASI Deficit'!I22</f>
        <v>321.17317487266558</v>
      </c>
      <c r="C22" s="28">
        <v>3.4509999999999999E-2</v>
      </c>
      <c r="D22" s="3">
        <f t="shared" si="0"/>
        <v>63.986919842010906</v>
      </c>
      <c r="E22" s="3">
        <f t="shared" si="1"/>
        <v>385.16009471467646</v>
      </c>
      <c r="F22" s="3">
        <f t="shared" si="2"/>
        <v>2239.3159869781048</v>
      </c>
      <c r="H22" s="29"/>
    </row>
    <row r="23" spans="1:8" x14ac:dyDescent="0.2">
      <c r="A23" s="1">
        <v>2028</v>
      </c>
      <c r="B23" s="3">
        <f>-'Step 1 - OASI Deficit'!I23</f>
        <v>371.1186198448346</v>
      </c>
      <c r="C23" s="28">
        <v>3.5810000000000002E-2</v>
      </c>
      <c r="D23" s="3">
        <f t="shared" si="0"/>
        <v>80.189905493685941</v>
      </c>
      <c r="E23" s="3">
        <f t="shared" si="1"/>
        <v>451.30852533852055</v>
      </c>
      <c r="F23" s="3">
        <f t="shared" si="2"/>
        <v>2690.6245123166254</v>
      </c>
      <c r="H23" s="29"/>
    </row>
    <row r="24" spans="1:8" x14ac:dyDescent="0.2">
      <c r="A24" s="1">
        <v>2029</v>
      </c>
      <c r="B24" s="3">
        <f>-'Step 1 - OASI Deficit'!I24</f>
        <v>411.99522102747915</v>
      </c>
      <c r="C24" s="28">
        <v>3.6700000000000003E-2</v>
      </c>
      <c r="D24" s="3">
        <f t="shared" si="0"/>
        <v>98.745919602020166</v>
      </c>
      <c r="E24" s="3">
        <f t="shared" si="1"/>
        <v>510.74114062949934</v>
      </c>
      <c r="F24" s="3">
        <f t="shared" si="2"/>
        <v>3201.365652946125</v>
      </c>
      <c r="H24" s="29"/>
    </row>
    <row r="25" spans="1:8" x14ac:dyDescent="0.2">
      <c r="A25" s="1">
        <v>2030</v>
      </c>
      <c r="B25" s="3">
        <f>-'Step 1 - OASI Deficit'!I25</f>
        <v>452.83947772657456</v>
      </c>
      <c r="C25" s="28">
        <v>3.7580000000000002E-2</v>
      </c>
      <c r="D25" s="3">
        <f t="shared" si="0"/>
        <v>120.30732123771539</v>
      </c>
      <c r="E25" s="3">
        <f t="shared" si="1"/>
        <v>573.14679896428993</v>
      </c>
      <c r="F25" s="3">
        <f t="shared" si="2"/>
        <v>3774.5124519104147</v>
      </c>
      <c r="H25" s="29"/>
    </row>
    <row r="26" spans="1:8" x14ac:dyDescent="0.2">
      <c r="A26" s="1">
        <v>2031</v>
      </c>
      <c r="B26" s="3">
        <f>-'Step 1 - OASI Deficit'!I26</f>
        <v>495.86384096024011</v>
      </c>
      <c r="C26" s="28">
        <v>3.8440000000000002E-2</v>
      </c>
      <c r="D26" s="3">
        <f t="shared" si="0"/>
        <v>145.09225865143634</v>
      </c>
      <c r="E26" s="3">
        <f t="shared" si="1"/>
        <v>640.95609961167645</v>
      </c>
      <c r="F26" s="3">
        <f t="shared" si="2"/>
        <v>4415.4685515220908</v>
      </c>
      <c r="H26" s="29"/>
    </row>
    <row r="27" spans="1:8" x14ac:dyDescent="0.2">
      <c r="A27" s="1">
        <v>2032</v>
      </c>
      <c r="B27" s="3">
        <f>-'Step 1 - OASI Deficit'!I27</f>
        <v>540.17271613248408</v>
      </c>
      <c r="C27" s="28">
        <v>3.9280000000000002E-2</v>
      </c>
      <c r="D27" s="3">
        <f t="shared" si="0"/>
        <v>173.43960470378775</v>
      </c>
      <c r="E27" s="3">
        <f t="shared" si="1"/>
        <v>713.61232083627181</v>
      </c>
      <c r="F27" s="3">
        <f>E27+F26</f>
        <v>5129.0808723583623</v>
      </c>
      <c r="H27" s="29"/>
    </row>
    <row r="28" spans="1:8" ht="30" x14ac:dyDescent="0.2">
      <c r="A28" s="27" t="s">
        <v>13</v>
      </c>
      <c r="B28" s="15">
        <f>SUM(B5:B27)</f>
        <v>4224.9504088903459</v>
      </c>
      <c r="C28" s="14"/>
      <c r="D28" s="15">
        <f>SUM(D5:D27)</f>
        <v>904.13046346801696</v>
      </c>
      <c r="E28" s="15"/>
      <c r="F28" s="15">
        <f>F27</f>
        <v>5129.0808723583623</v>
      </c>
    </row>
    <row r="31" spans="1:8" x14ac:dyDescent="0.2">
      <c r="A31" s="4" t="s">
        <v>14</v>
      </c>
    </row>
    <row r="32" spans="1:8" x14ac:dyDescent="0.2">
      <c r="A32" t="s">
        <v>36</v>
      </c>
      <c r="D32" s="5">
        <f>B28</f>
        <v>4224.9504088903459</v>
      </c>
    </row>
    <row r="33" spans="1:7" x14ac:dyDescent="0.2">
      <c r="A33" t="s">
        <v>15</v>
      </c>
      <c r="D33" s="5">
        <f>D28</f>
        <v>904.13046346801696</v>
      </c>
    </row>
    <row r="34" spans="1:7" x14ac:dyDescent="0.2">
      <c r="A34" t="s">
        <v>16</v>
      </c>
      <c r="D34" s="5">
        <f>F27</f>
        <v>5129.0808723583623</v>
      </c>
    </row>
    <row r="37" spans="1:7" x14ac:dyDescent="0.2">
      <c r="A37" s="4" t="s">
        <v>10</v>
      </c>
    </row>
    <row r="38" spans="1:7" ht="49.5" customHeight="1" x14ac:dyDescent="0.2">
      <c r="A38" s="32" t="s">
        <v>32</v>
      </c>
      <c r="B38" s="32"/>
      <c r="C38" s="32"/>
      <c r="D38" s="32"/>
      <c r="E38" s="32"/>
      <c r="F38" s="32"/>
      <c r="G38" s="32"/>
    </row>
    <row r="39" spans="1:7" ht="49.5" customHeight="1" x14ac:dyDescent="0.2">
      <c r="A39" s="23"/>
      <c r="B39" s="23"/>
      <c r="C39" s="23"/>
      <c r="D39" s="23"/>
      <c r="E39" s="23"/>
      <c r="F39" s="23"/>
      <c r="G39" s="23"/>
    </row>
    <row r="40" spans="1:7" ht="49.5" customHeight="1" x14ac:dyDescent="0.2">
      <c r="A40" s="23"/>
      <c r="B40" s="23"/>
      <c r="C40" s="23"/>
      <c r="D40" s="23"/>
      <c r="E40" s="23"/>
      <c r="F40" s="23"/>
      <c r="G40" s="23"/>
    </row>
    <row r="41" spans="1:7" ht="49.5" customHeight="1" x14ac:dyDescent="0.2">
      <c r="A41" s="23"/>
      <c r="B41" s="23"/>
      <c r="C41" s="23"/>
      <c r="D41" s="23"/>
      <c r="E41" s="23"/>
      <c r="F41" s="23"/>
      <c r="G41" s="23"/>
    </row>
  </sheetData>
  <mergeCells count="3">
    <mergeCell ref="A1:G1"/>
    <mergeCell ref="A2:G2"/>
    <mergeCell ref="A38:G38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0"/>
  <sheetViews>
    <sheetView tabSelected="1" zoomScaleNormal="100" workbookViewId="0">
      <pane ySplit="5" topLeftCell="A6" activePane="bottomLeft" state="frozen"/>
      <selection pane="bottomLeft" activeCell="C24" sqref="C24"/>
    </sheetView>
  </sheetViews>
  <sheetFormatPr baseColWidth="10" defaultColWidth="8.6640625" defaultRowHeight="15" x14ac:dyDescent="0.2"/>
  <cols>
    <col min="1" max="1" width="12" customWidth="1"/>
    <col min="2" max="2" width="16" customWidth="1"/>
    <col min="3" max="4" width="14" customWidth="1"/>
    <col min="5" max="5" width="58.5" customWidth="1"/>
  </cols>
  <sheetData>
    <row r="1" spans="1:5" ht="18" x14ac:dyDescent="0.2">
      <c r="A1" s="34" t="s">
        <v>17</v>
      </c>
      <c r="B1" s="34"/>
      <c r="C1" s="34"/>
      <c r="D1" s="34"/>
      <c r="E1" s="34"/>
    </row>
    <row r="2" spans="1:5" ht="49.5" customHeight="1" x14ac:dyDescent="0.2">
      <c r="A2" s="31" t="s">
        <v>25</v>
      </c>
      <c r="B2" s="31"/>
      <c r="C2" s="31"/>
      <c r="D2" s="31"/>
      <c r="E2" s="31"/>
    </row>
    <row r="4" spans="1:5" x14ac:dyDescent="0.2">
      <c r="A4" s="4" t="s">
        <v>18</v>
      </c>
    </row>
    <row r="5" spans="1:5" x14ac:dyDescent="0.2">
      <c r="A5" s="21" t="s">
        <v>1</v>
      </c>
      <c r="B5" s="21" t="s">
        <v>19</v>
      </c>
      <c r="C5" s="21" t="s">
        <v>20</v>
      </c>
      <c r="D5" s="21" t="s">
        <v>21</v>
      </c>
      <c r="E5" s="21" t="s">
        <v>22</v>
      </c>
    </row>
    <row r="6" spans="1:5" x14ac:dyDescent="0.2">
      <c r="A6" s="19">
        <v>2025</v>
      </c>
      <c r="B6" s="20">
        <v>7.2</v>
      </c>
      <c r="C6" s="20">
        <v>4.5</v>
      </c>
      <c r="D6" s="20">
        <v>2.7</v>
      </c>
      <c r="E6" s="6">
        <f>C6/B6</f>
        <v>0.625</v>
      </c>
    </row>
    <row r="7" spans="1:5" x14ac:dyDescent="0.2">
      <c r="A7" s="19">
        <v>2026</v>
      </c>
      <c r="B7" s="20">
        <v>7.4</v>
      </c>
      <c r="C7" s="20">
        <v>4.5999999999999996</v>
      </c>
      <c r="D7" s="20">
        <v>2.8</v>
      </c>
      <c r="E7" s="6">
        <f t="shared" ref="E7:E13" si="0">C7/B7</f>
        <v>0.62162162162162149</v>
      </c>
    </row>
    <row r="8" spans="1:5" x14ac:dyDescent="0.2">
      <c r="A8" s="19">
        <v>2027</v>
      </c>
      <c r="B8" s="20">
        <v>7.6</v>
      </c>
      <c r="C8" s="20">
        <v>4.8</v>
      </c>
      <c r="D8" s="20">
        <v>2.8</v>
      </c>
      <c r="E8" s="6">
        <f t="shared" si="0"/>
        <v>0.63157894736842102</v>
      </c>
    </row>
    <row r="9" spans="1:5" x14ac:dyDescent="0.2">
      <c r="A9" s="19">
        <v>2028</v>
      </c>
      <c r="B9" s="20">
        <v>7.9</v>
      </c>
      <c r="C9" s="20">
        <v>4.9000000000000004</v>
      </c>
      <c r="D9" s="20">
        <v>3</v>
      </c>
      <c r="E9" s="6">
        <f t="shared" si="0"/>
        <v>0.620253164556962</v>
      </c>
    </row>
    <row r="10" spans="1:5" x14ac:dyDescent="0.2">
      <c r="A10" s="19">
        <v>2029</v>
      </c>
      <c r="B10" s="20">
        <v>8.1</v>
      </c>
      <c r="C10" s="20">
        <v>5.0999999999999996</v>
      </c>
      <c r="D10" s="20">
        <v>3</v>
      </c>
      <c r="E10" s="6">
        <f t="shared" si="0"/>
        <v>0.62962962962962965</v>
      </c>
    </row>
    <row r="11" spans="1:5" x14ac:dyDescent="0.2">
      <c r="A11" s="19">
        <v>2030</v>
      </c>
      <c r="B11" s="20">
        <v>8.4</v>
      </c>
      <c r="C11" s="20">
        <v>5.3</v>
      </c>
      <c r="D11" s="20">
        <v>3.1</v>
      </c>
      <c r="E11" s="6">
        <f t="shared" si="0"/>
        <v>0.63095238095238093</v>
      </c>
    </row>
    <row r="12" spans="1:5" x14ac:dyDescent="0.2">
      <c r="A12" s="19">
        <v>2031</v>
      </c>
      <c r="B12" s="20">
        <v>8.6</v>
      </c>
      <c r="C12" s="20">
        <v>5.4</v>
      </c>
      <c r="D12" s="20">
        <v>3.2</v>
      </c>
      <c r="E12" s="6">
        <f t="shared" si="0"/>
        <v>0.62790697674418616</v>
      </c>
    </row>
    <row r="13" spans="1:5" x14ac:dyDescent="0.2">
      <c r="A13" s="19">
        <v>2032</v>
      </c>
      <c r="B13" s="20">
        <v>8.9</v>
      </c>
      <c r="C13" s="20">
        <v>5.6</v>
      </c>
      <c r="D13" s="20">
        <v>3.3</v>
      </c>
      <c r="E13" s="6">
        <f t="shared" si="0"/>
        <v>0.6292134831460674</v>
      </c>
    </row>
    <row r="14" spans="1:5" x14ac:dyDescent="0.2">
      <c r="A14" s="1"/>
      <c r="B14" s="2"/>
      <c r="C14" s="2"/>
      <c r="D14" s="2"/>
      <c r="E14" s="6"/>
    </row>
    <row r="15" spans="1:5" x14ac:dyDescent="0.2">
      <c r="A15" s="1"/>
      <c r="B15" s="2"/>
      <c r="C15" s="2"/>
      <c r="D15" s="2"/>
      <c r="E15" s="6"/>
    </row>
    <row r="16" spans="1:5" x14ac:dyDescent="0.2">
      <c r="A16" s="16"/>
      <c r="B16" s="17"/>
      <c r="C16" s="17"/>
      <c r="D16" s="17"/>
      <c r="E16" s="18"/>
    </row>
    <row r="19" spans="1:5" x14ac:dyDescent="0.2">
      <c r="A19" s="4" t="s">
        <v>23</v>
      </c>
    </row>
    <row r="20" spans="1:5" x14ac:dyDescent="0.2">
      <c r="A20" s="22" t="s">
        <v>1</v>
      </c>
      <c r="B20" s="22" t="s">
        <v>19</v>
      </c>
      <c r="C20" s="22" t="s">
        <v>20</v>
      </c>
      <c r="D20" s="22" t="s">
        <v>21</v>
      </c>
      <c r="E20" s="22" t="s">
        <v>22</v>
      </c>
    </row>
    <row r="21" spans="1:5" x14ac:dyDescent="0.2">
      <c r="A21" s="9">
        <v>2026</v>
      </c>
      <c r="B21" s="10">
        <f>C21+D21</f>
        <v>6.1</v>
      </c>
      <c r="C21" s="10">
        <v>6.1</v>
      </c>
      <c r="D21" s="10">
        <v>0</v>
      </c>
      <c r="E21" s="6">
        <f t="shared" ref="E21:E27" si="1">C21/B21</f>
        <v>1</v>
      </c>
    </row>
    <row r="22" spans="1:5" x14ac:dyDescent="0.2">
      <c r="A22" s="9">
        <v>2027</v>
      </c>
      <c r="B22" s="10">
        <f t="shared" ref="B22:B27" si="2">C22+D22</f>
        <v>6.1</v>
      </c>
      <c r="C22" s="10">
        <v>6.1</v>
      </c>
      <c r="D22" s="10">
        <v>0</v>
      </c>
      <c r="E22" s="6">
        <f t="shared" si="1"/>
        <v>1</v>
      </c>
    </row>
    <row r="23" spans="1:5" x14ac:dyDescent="0.2">
      <c r="A23" s="25">
        <v>2028</v>
      </c>
      <c r="B23" s="10">
        <f t="shared" si="2"/>
        <v>6.1</v>
      </c>
      <c r="C23" s="10">
        <v>6.1</v>
      </c>
      <c r="D23" s="10">
        <v>0</v>
      </c>
      <c r="E23" s="6">
        <f t="shared" si="1"/>
        <v>1</v>
      </c>
    </row>
    <row r="24" spans="1:5" x14ac:dyDescent="0.2">
      <c r="A24" s="25">
        <v>2029</v>
      </c>
      <c r="B24" s="10">
        <f t="shared" si="2"/>
        <v>6.1999999999999993</v>
      </c>
      <c r="C24" s="10">
        <v>6.1</v>
      </c>
      <c r="D24" s="10">
        <v>0.1</v>
      </c>
      <c r="E24" s="6">
        <f t="shared" si="1"/>
        <v>0.9838709677419355</v>
      </c>
    </row>
    <row r="25" spans="1:5" x14ac:dyDescent="0.2">
      <c r="A25" s="25">
        <f>A24+1</f>
        <v>2030</v>
      </c>
      <c r="B25" s="10">
        <f t="shared" si="2"/>
        <v>6.1999999999999993</v>
      </c>
      <c r="C25" s="10">
        <v>6.1</v>
      </c>
      <c r="D25" s="10">
        <v>0.1</v>
      </c>
      <c r="E25" s="6">
        <f t="shared" si="1"/>
        <v>0.9838709677419355</v>
      </c>
    </row>
    <row r="26" spans="1:5" x14ac:dyDescent="0.2">
      <c r="A26" s="25">
        <f>A25+1</f>
        <v>2031</v>
      </c>
      <c r="B26" s="10">
        <f t="shared" si="2"/>
        <v>6.1999999999999993</v>
      </c>
      <c r="C26" s="10">
        <v>6.1</v>
      </c>
      <c r="D26" s="10">
        <v>0.1</v>
      </c>
      <c r="E26" s="6">
        <f t="shared" si="1"/>
        <v>0.9838709677419355</v>
      </c>
    </row>
    <row r="27" spans="1:5" ht="34.5" customHeight="1" x14ac:dyDescent="0.2">
      <c r="A27" s="25">
        <f>A26+1</f>
        <v>2032</v>
      </c>
      <c r="B27" s="10">
        <f t="shared" si="2"/>
        <v>6.3</v>
      </c>
      <c r="C27" s="10">
        <v>6.1</v>
      </c>
      <c r="D27" s="10">
        <v>0.20000000000000018</v>
      </c>
      <c r="E27" s="6">
        <f t="shared" si="1"/>
        <v>0.96825396825396826</v>
      </c>
    </row>
    <row r="28" spans="1:5" ht="34.5" customHeight="1" x14ac:dyDescent="0.2"/>
    <row r="29" spans="1:5" x14ac:dyDescent="0.2">
      <c r="A29" s="24"/>
      <c r="B29" s="2"/>
      <c r="C29" s="2"/>
      <c r="D29" s="2"/>
      <c r="E29" s="6"/>
    </row>
    <row r="30" spans="1:5" x14ac:dyDescent="0.2">
      <c r="A30" s="24"/>
      <c r="B30" s="2"/>
      <c r="C30" s="2"/>
      <c r="D30" s="2"/>
      <c r="E30" s="6"/>
    </row>
  </sheetData>
  <mergeCells count="2">
    <mergeCell ref="A1:E1"/>
    <mergeCell ref="A2:E2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Step 1 - OASI Deficit</vt:lpstr>
      <vt:lpstr>Step 2 - Interest Costs </vt:lpstr>
      <vt:lpstr>Cost Factors - Projections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Ivane Nachkebia</cp:lastModifiedBy>
  <cp:revision>0</cp:revision>
  <dcterms:created xsi:type="dcterms:W3CDTF">2026-05-08T20:40:11Z</dcterms:created>
  <dcterms:modified xsi:type="dcterms:W3CDTF">2026-06-17T16:47:47Z</dcterms:modified>
  <dc:language>en-US</dc:language>
</cp:coreProperties>
</file>